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yade365-my.sharepoint.com/personal/peter_de_vette_dyade_nl/Documents/"/>
    </mc:Choice>
  </mc:AlternateContent>
  <xr:revisionPtr revIDLastSave="0" documentId="8_{17A0A2E2-DFFA-4081-B6D6-BECC4E7497C7}" xr6:coauthVersionLast="47" xr6:coauthVersionMax="47" xr10:uidLastSave="{00000000-0000-0000-0000-000000000000}"/>
  <workbookProtection workbookAlgorithmName="SHA-512" workbookHashValue="6q/UIcMqycpdwO9u7cXn5htJrfDvMErldKJXeEwILdvd1y2DGc5W2y3j9qup1KoKCL2/sEFBeAAq1A8jDGbUIg==" workbookSaltValue="J0OhLM2I++ElnDE/MwjNFQ==" workbookSpinCount="100000" lockStructure="1"/>
  <bookViews>
    <workbookView xWindow="-120" yWindow="-120" windowWidth="38640" windowHeight="21240" xr2:uid="{00000000-000D-0000-FFFF-FFFF00000000}"/>
  </bookViews>
  <sheets>
    <sheet name="Berekening recht lfpb VO" sheetId="1" r:id="rId1"/>
    <sheet name="Blad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8" i="1" l="1"/>
  <c r="N38" i="1"/>
  <c r="P38" i="1" l="1"/>
  <c r="F40" i="1" l="1"/>
  <c r="F38" i="1"/>
  <c r="M21" i="1"/>
  <c r="M20" i="1"/>
  <c r="M18" i="1"/>
  <c r="M19" i="1" s="1"/>
  <c r="D19" i="1" s="1"/>
  <c r="H37" i="1" s="1"/>
  <c r="D41" i="1" l="1"/>
  <c r="H41" i="1" l="1"/>
  <c r="F41" i="1"/>
  <c r="D24" i="1"/>
  <c r="I34" i="1"/>
  <c r="E16" i="1"/>
  <c r="I29" i="1"/>
  <c r="I31" i="1"/>
  <c r="D25" i="1"/>
  <c r="D30" i="1" s="1"/>
  <c r="D28" i="1"/>
  <c r="D31" i="1"/>
  <c r="G32" i="1"/>
  <c r="I32" i="1" s="1"/>
  <c r="D29" i="1" l="1"/>
  <c r="D32" i="1" s="1"/>
</calcChain>
</file>

<file path=xl/sharedStrings.xml><?xml version="1.0" encoding="utf-8"?>
<sst xmlns="http://schemas.openxmlformats.org/spreadsheetml/2006/main" count="61" uniqueCount="47">
  <si>
    <t>Naam werknemer:</t>
  </si>
  <si>
    <t>Geboortedatum:</t>
  </si>
  <si>
    <t>Peildatum overgangsrecht:</t>
  </si>
  <si>
    <t>Huidige werktijdfactor:</t>
  </si>
  <si>
    <t>basisbudget</t>
  </si>
  <si>
    <t>aanvullend budget</t>
  </si>
  <si>
    <t>Totaal senioren verlof:</t>
  </si>
  <si>
    <t>Berekening recht levensfasebewust personeelsbeleid oudere werknemer voortgezet onderwijs</t>
  </si>
  <si>
    <t>uur</t>
  </si>
  <si>
    <t>Kortingspercentage:</t>
  </si>
  <si>
    <t>aanvullend budget extra</t>
  </si>
  <si>
    <t>Functieschaal:</t>
  </si>
  <si>
    <t>Maximaal recht per cursusjaar:</t>
  </si>
  <si>
    <t>Gewenste opname per cursusjaar:</t>
  </si>
  <si>
    <t>Leeftijd op peildatum:</t>
  </si>
  <si>
    <t>Leeftijd op datum ingang:</t>
  </si>
  <si>
    <t xml:space="preserve">  - op 31 juli 2014 ouder dan 51 jaar bent</t>
  </si>
  <si>
    <t>Anders</t>
  </si>
  <si>
    <t>Schaal 1 t/m 8</t>
  </si>
  <si>
    <t>Ja</t>
  </si>
  <si>
    <t>Nee</t>
  </si>
  <si>
    <t>Werkgeversnummer:</t>
  </si>
  <si>
    <t>Naam werkgever:</t>
  </si>
  <si>
    <t xml:space="preserve">  - vanaf 1 augustus 2009 onafgebroken indienst bent geweest bij een onderwijsinstelling bekostigd door de minister van  OCW of de minister van LNV.</t>
  </si>
  <si>
    <t xml:space="preserve">  - indien u op de peildatum geen gebruik maakte van de BAPO, kunt u tot maximaal het cursusjaar 2018/2019 gebruik maken van het overgangsrecht.</t>
  </si>
  <si>
    <t>Heeft u recht op overgangsrecht BAPO?¹</t>
  </si>
  <si>
    <t>Gewenste datum ingang:²</t>
  </si>
  <si>
    <t>overgangsrecht¹</t>
  </si>
  <si>
    <t>¹ U heeft recht op overgangsrecht indien u:</t>
  </si>
  <si>
    <t xml:space="preserve">  kan het ingaan op de 1e van de maand volgend op de maand waarin de leeftijd van 57 jaar wordt bereikt.</t>
  </si>
  <si>
    <t>² Wijzing van het recht is altijd per ingang van het cursusjaar (1 augustus). Indien u gedurende het cursusjaar de leeftijd van 57 jaar bereikt en geen overgangsrecht had,</t>
  </si>
  <si>
    <t>Opname gespaard bapoverlof (oude regeling)</t>
  </si>
  <si>
    <t xml:space="preserve">  - het overgangsrecht vervalt op het moment dat u recht krijgt op het aanvullende verlofbudget</t>
  </si>
  <si>
    <t>Gespaard bapoverlof (oude regeling)</t>
  </si>
  <si>
    <t>Gespaard basisbudget</t>
  </si>
  <si>
    <t>Totaal</t>
  </si>
  <si>
    <t xml:space="preserve">  korting</t>
  </si>
  <si>
    <t>Werkelijke datum van ingang:</t>
  </si>
  <si>
    <t>einde schooljaar</t>
  </si>
  <si>
    <t>leeftijd einde schooljaar</t>
  </si>
  <si>
    <t>wanneer 57</t>
  </si>
  <si>
    <t>1 maand later</t>
  </si>
  <si>
    <t>Opname gespaarde uren</t>
  </si>
  <si>
    <t>Einddatum opname</t>
  </si>
  <si>
    <t>Gespaard bijzonder budget voor oudere werknemers</t>
  </si>
  <si>
    <t>versie 1.12</t>
  </si>
  <si>
    <t>Personeelsnummer: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</si>
</sst>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3]d\ mmmm\ yyyy;@"/>
    <numFmt numFmtId="165" formatCode="0.0000"/>
  </numFmts>
  <fonts count="5" x14ac:knownFonts="1">
    <font>
      <sz val="11"/>
      <color theme="1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Protection="1">
      <protection hidden="1"/>
    </xf>
    <xf numFmtId="164" fontId="0" fillId="2" borderId="0" xfId="0" applyNumberFormat="1" applyFill="1" applyProtection="1">
      <protection hidden="1"/>
    </xf>
    <xf numFmtId="3" fontId="0" fillId="2" borderId="0" xfId="0" applyNumberFormat="1" applyFill="1" applyProtection="1">
      <protection hidden="1"/>
    </xf>
    <xf numFmtId="2" fontId="0" fillId="2" borderId="0" xfId="0" applyNumberFormat="1" applyFill="1" applyProtection="1">
      <protection hidden="1"/>
    </xf>
    <xf numFmtId="10" fontId="0" fillId="2" borderId="0" xfId="0" applyNumberFormat="1" applyFill="1" applyProtection="1">
      <protection hidden="1"/>
    </xf>
    <xf numFmtId="0" fontId="0" fillId="2" borderId="0" xfId="0" applyFill="1" applyProtection="1">
      <protection locked="0" hidden="1"/>
    </xf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2" fontId="0" fillId="2" borderId="1" xfId="0" applyNumberForma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0" fillId="2" borderId="2" xfId="0" applyFill="1" applyBorder="1" applyProtection="1">
      <protection hidden="1"/>
    </xf>
    <xf numFmtId="0" fontId="0" fillId="2" borderId="3" xfId="0" applyFill="1" applyBorder="1" applyProtection="1">
      <protection hidden="1"/>
    </xf>
    <xf numFmtId="0" fontId="0" fillId="2" borderId="4" xfId="0" applyFill="1" applyBorder="1" applyProtection="1">
      <protection hidden="1"/>
    </xf>
    <xf numFmtId="0" fontId="0" fillId="2" borderId="5" xfId="0" applyFill="1" applyBorder="1" applyProtection="1">
      <protection hidden="1"/>
    </xf>
    <xf numFmtId="14" fontId="0" fillId="0" borderId="6" xfId="0" applyNumberFormat="1" applyBorder="1" applyProtection="1">
      <protection locked="0"/>
    </xf>
    <xf numFmtId="0" fontId="0" fillId="2" borderId="7" xfId="0" applyFill="1" applyBorder="1" applyProtection="1">
      <protection hidden="1"/>
    </xf>
    <xf numFmtId="2" fontId="0" fillId="3" borderId="6" xfId="0" applyNumberFormat="1" applyFill="1" applyBorder="1" applyProtection="1">
      <protection locked="0"/>
    </xf>
    <xf numFmtId="2" fontId="0" fillId="2" borderId="0" xfId="0" applyNumberFormat="1" applyFill="1" applyAlignment="1" applyProtection="1">
      <alignment horizontal="left"/>
      <protection hidden="1"/>
    </xf>
    <xf numFmtId="2" fontId="0" fillId="2" borderId="7" xfId="0" applyNumberFormat="1" applyFill="1" applyBorder="1" applyProtection="1">
      <protection hidden="1"/>
    </xf>
    <xf numFmtId="10" fontId="1" fillId="2" borderId="0" xfId="0" applyNumberFormat="1" applyFont="1" applyFill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0" fillId="2" borderId="10" xfId="0" applyFill="1" applyBorder="1" applyProtection="1">
      <protection hidden="1"/>
    </xf>
    <xf numFmtId="2" fontId="0" fillId="2" borderId="5" xfId="0" applyNumberFormat="1" applyFill="1" applyBorder="1" applyAlignment="1" applyProtection="1">
      <alignment horizontal="left"/>
      <protection hidden="1"/>
    </xf>
    <xf numFmtId="9" fontId="0" fillId="2" borderId="5" xfId="0" applyNumberFormat="1" applyFill="1" applyBorder="1" applyProtection="1">
      <protection hidden="1"/>
    </xf>
    <xf numFmtId="10" fontId="0" fillId="2" borderId="0" xfId="0" applyNumberFormat="1" applyFill="1" applyAlignment="1" applyProtection="1">
      <alignment horizontal="right"/>
      <protection hidden="1"/>
    </xf>
    <xf numFmtId="2" fontId="0" fillId="3" borderId="6" xfId="0" applyNumberFormat="1" applyFill="1" applyBorder="1" applyProtection="1">
      <protection locked="0" hidden="1"/>
    </xf>
    <xf numFmtId="2" fontId="0" fillId="3" borderId="12" xfId="0" applyNumberFormat="1" applyFill="1" applyBorder="1" applyProtection="1">
      <protection locked="0" hidden="1"/>
    </xf>
    <xf numFmtId="0" fontId="0" fillId="3" borderId="6" xfId="0" applyFill="1" applyBorder="1" applyProtection="1">
      <protection locked="0" hidden="1"/>
    </xf>
    <xf numFmtId="165" fontId="0" fillId="3" borderId="6" xfId="0" applyNumberFormat="1" applyFill="1" applyBorder="1" applyProtection="1">
      <protection locked="0" hidden="1"/>
    </xf>
    <xf numFmtId="0" fontId="4" fillId="2" borderId="0" xfId="0" applyFont="1" applyFill="1" applyAlignment="1" applyProtection="1">
      <alignment horizontal="left"/>
      <protection hidden="1"/>
    </xf>
    <xf numFmtId="14" fontId="4" fillId="2" borderId="0" xfId="0" applyNumberFormat="1" applyFont="1" applyFill="1" applyAlignment="1" applyProtection="1">
      <alignment horizontal="left"/>
      <protection hidden="1"/>
    </xf>
    <xf numFmtId="14" fontId="0" fillId="2" borderId="0" xfId="0" applyNumberFormat="1" applyFill="1" applyProtection="1">
      <protection hidden="1"/>
    </xf>
    <xf numFmtId="10" fontId="4" fillId="2" borderId="1" xfId="0" applyNumberFormat="1" applyFont="1" applyFill="1" applyBorder="1" applyProtection="1">
      <protection hidden="1"/>
    </xf>
    <xf numFmtId="14" fontId="0" fillId="3" borderId="6" xfId="0" applyNumberFormat="1" applyFill="1" applyBorder="1" applyAlignment="1" applyProtection="1">
      <alignment vertical="top"/>
      <protection locked="0" hidden="1"/>
    </xf>
    <xf numFmtId="14" fontId="0" fillId="2" borderId="0" xfId="0" applyNumberFormat="1" applyFill="1" applyAlignment="1" applyProtection="1">
      <alignment vertical="top"/>
      <protection locked="0" hidden="1"/>
    </xf>
    <xf numFmtId="0" fontId="0" fillId="2" borderId="0" xfId="0" applyFill="1" applyAlignment="1" applyProtection="1">
      <alignment horizontal="center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0" borderId="0" xfId="0"/>
    <xf numFmtId="0" fontId="3" fillId="2" borderId="0" xfId="0" applyFont="1" applyFill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3" borderId="13" xfId="0" applyFill="1" applyBorder="1" applyProtection="1">
      <protection locked="0" hidden="1"/>
    </xf>
    <xf numFmtId="0" fontId="0" fillId="3" borderId="14" xfId="0" applyFill="1" applyBorder="1" applyProtection="1">
      <protection locked="0" hidden="1"/>
    </xf>
    <xf numFmtId="0" fontId="0" fillId="3" borderId="11" xfId="0" applyFill="1" applyBorder="1" applyProtection="1">
      <protection locked="0" hidden="1"/>
    </xf>
  </cellXfs>
  <cellStyles count="1">
    <cellStyle name="Standaard" xfId="0" builtinId="0"/>
  </cellStyles>
  <dxfs count="4">
    <dxf>
      <font>
        <color theme="1"/>
      </font>
    </dxf>
    <dxf>
      <font>
        <color theme="1"/>
      </font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Style="combo" dx="22" fmlaLink="$K$14" fmlaRange="Blad2!$A$1:$A$3" noThreeD="1" sel="1" val="0"/>
</file>

<file path=xl/ctrlProps/ctrlProp2.xml><?xml version="1.0" encoding="utf-8"?>
<formControlPr xmlns="http://schemas.microsoft.com/office/spreadsheetml/2009/9/main" objectType="Drop" dropStyle="combo" dx="22" fmlaLink="$K$16" fmlaRange="Blad2!$B$1:$B$3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13</xdr:row>
          <xdr:rowOff>28575</xdr:rowOff>
        </xdr:from>
        <xdr:to>
          <xdr:col>4</xdr:col>
          <xdr:colOff>0</xdr:colOff>
          <xdr:row>14</xdr:row>
          <xdr:rowOff>47625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15</xdr:row>
          <xdr:rowOff>9525</xdr:rowOff>
        </xdr:from>
        <xdr:to>
          <xdr:col>3</xdr:col>
          <xdr:colOff>1905000</xdr:colOff>
          <xdr:row>16</xdr:row>
          <xdr:rowOff>19050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5</xdr:col>
      <xdr:colOff>158617</xdr:colOff>
      <xdr:row>0</xdr:row>
      <xdr:rowOff>228600</xdr:rowOff>
    </xdr:from>
    <xdr:to>
      <xdr:col>7</xdr:col>
      <xdr:colOff>714375</xdr:colOff>
      <xdr:row>3</xdr:row>
      <xdr:rowOff>76200</xdr:rowOff>
    </xdr:to>
    <xdr:pic>
      <xdr:nvPicPr>
        <xdr:cNvPr id="1067" name="Afbeelding 4" descr="logo-Dyade_-onderwijsbedrijfsvoering-NEW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02267" y="228600"/>
          <a:ext cx="2384558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B1:P53"/>
  <sheetViews>
    <sheetView showGridLines="0" showRowColHeaders="0" tabSelected="1" workbookViewId="0">
      <selection activeCell="D10" sqref="D10:G10"/>
    </sheetView>
  </sheetViews>
  <sheetFormatPr defaultRowHeight="14.25" x14ac:dyDescent="0.2"/>
  <cols>
    <col min="1" max="1" width="3.25" style="2" customWidth="1"/>
    <col min="2" max="2" width="1.5" style="2" customWidth="1"/>
    <col min="3" max="3" width="46.875" style="2" customWidth="1"/>
    <col min="4" max="4" width="25.125" style="2" customWidth="1"/>
    <col min="5" max="5" width="6.5" style="2" customWidth="1"/>
    <col min="6" max="6" width="10.875" style="2" customWidth="1"/>
    <col min="7" max="7" width="13.125" style="2" customWidth="1"/>
    <col min="8" max="8" width="9.625" style="2" customWidth="1"/>
    <col min="9" max="9" width="16.375" style="2" customWidth="1"/>
    <col min="10" max="10" width="9" style="2"/>
    <col min="11" max="11" width="12.25" style="2" hidden="1" customWidth="1"/>
    <col min="12" max="12" width="24.875" style="2" hidden="1" customWidth="1"/>
    <col min="13" max="13" width="18.75" style="2" hidden="1" customWidth="1"/>
    <col min="14" max="16" width="9" style="2" hidden="1" customWidth="1"/>
    <col min="17" max="17" width="0" style="2" hidden="1" customWidth="1"/>
    <col min="18" max="16384" width="9" style="2"/>
  </cols>
  <sheetData>
    <row r="1" spans="3:12" ht="51.75" customHeight="1" x14ac:dyDescent="0.2">
      <c r="C1" s="43" t="s">
        <v>7</v>
      </c>
      <c r="D1" s="44"/>
      <c r="E1" s="44"/>
      <c r="F1" s="10"/>
      <c r="G1" s="1"/>
      <c r="H1" s="1"/>
      <c r="I1" s="1"/>
    </row>
    <row r="2" spans="3:12" ht="8.25" customHeight="1" x14ac:dyDescent="0.2">
      <c r="C2" s="9" t="s">
        <v>45</v>
      </c>
      <c r="D2" s="10"/>
      <c r="E2" s="10"/>
      <c r="F2" s="10"/>
      <c r="G2" s="1"/>
      <c r="H2" s="1"/>
      <c r="I2" s="1"/>
    </row>
    <row r="3" spans="3:12" ht="4.5" customHeight="1" x14ac:dyDescent="0.2"/>
    <row r="4" spans="3:12" x14ac:dyDescent="0.2">
      <c r="C4" s="2" t="s">
        <v>21</v>
      </c>
      <c r="D4" s="31"/>
      <c r="K4" s="1"/>
      <c r="L4" s="1"/>
    </row>
    <row r="5" spans="3:12" ht="9.9499999999999993" customHeight="1" x14ac:dyDescent="0.2">
      <c r="K5" s="1"/>
      <c r="L5" s="1"/>
    </row>
    <row r="6" spans="3:12" x14ac:dyDescent="0.2">
      <c r="C6" s="2" t="s">
        <v>22</v>
      </c>
      <c r="D6" s="45"/>
      <c r="E6" s="46"/>
      <c r="F6" s="46"/>
      <c r="G6" s="47"/>
      <c r="K6" s="1"/>
      <c r="L6" s="1"/>
    </row>
    <row r="7" spans="3:12" ht="9.9499999999999993" customHeight="1" x14ac:dyDescent="0.2"/>
    <row r="8" spans="3:12" x14ac:dyDescent="0.2">
      <c r="C8" s="2" t="s">
        <v>46</v>
      </c>
      <c r="D8" s="31"/>
    </row>
    <row r="9" spans="3:12" ht="9.9499999999999993" customHeight="1" x14ac:dyDescent="0.2"/>
    <row r="10" spans="3:12" x14ac:dyDescent="0.2">
      <c r="C10" s="2" t="s">
        <v>0</v>
      </c>
      <c r="D10" s="45"/>
      <c r="E10" s="46"/>
      <c r="F10" s="46"/>
      <c r="G10" s="47"/>
      <c r="K10" s="7">
        <v>1</v>
      </c>
    </row>
    <row r="11" spans="3:12" ht="9.9499999999999993" customHeight="1" x14ac:dyDescent="0.2"/>
    <row r="12" spans="3:12" x14ac:dyDescent="0.2">
      <c r="C12" s="2" t="s">
        <v>1</v>
      </c>
      <c r="D12" s="37"/>
    </row>
    <row r="13" spans="3:12" ht="9.9499999999999993" customHeight="1" x14ac:dyDescent="0.2"/>
    <row r="14" spans="3:12" x14ac:dyDescent="0.2">
      <c r="C14" s="2" t="s">
        <v>11</v>
      </c>
      <c r="K14" s="7">
        <v>1</v>
      </c>
    </row>
    <row r="15" spans="3:12" ht="14.25" customHeight="1" x14ac:dyDescent="0.2"/>
    <row r="16" spans="3:12" ht="15" x14ac:dyDescent="0.25">
      <c r="C16" s="2" t="s">
        <v>25</v>
      </c>
      <c r="D16" s="3"/>
      <c r="E16" s="8" t="str">
        <f>IF(K16=2,IF(D24&lt;52,"  FOUTIEF INGEVULD: LEEFTIJD OP PEILDATUM IS KLEINER DAN 52 JAAR",""),"")</f>
        <v/>
      </c>
      <c r="F16" s="8"/>
      <c r="G16" s="8"/>
      <c r="K16" s="7">
        <v>1</v>
      </c>
    </row>
    <row r="17" spans="3:13" ht="12.75" customHeight="1" x14ac:dyDescent="0.2">
      <c r="D17" s="3"/>
    </row>
    <row r="18" spans="3:13" ht="14.25" customHeight="1" x14ac:dyDescent="0.2">
      <c r="C18" s="2" t="s">
        <v>26</v>
      </c>
      <c r="D18" s="37"/>
      <c r="L18" s="33" t="s">
        <v>38</v>
      </c>
      <c r="M18" s="34">
        <f>DATE(IF(MONTH(D18)&lt;8,YEAR(D18),YEAR(D18)+1),7,31)</f>
        <v>213</v>
      </c>
    </row>
    <row r="19" spans="3:13" ht="17.25" customHeight="1" x14ac:dyDescent="0.2">
      <c r="C19" s="2" t="s">
        <v>37</v>
      </c>
      <c r="D19" s="38" t="str">
        <f>IF(ISBLANK(D18),"",IF(AND(M19=57,D18&lt;=M21),DATE(YEAR(M20),MONTH(M20)+1,1),IF(AND(MONTH(D18)=8,DAY(D18)=1,D18,DATE(YEAR(M18),8,1)),D18,DATE(YEAR(M18),8,1))))</f>
        <v/>
      </c>
      <c r="L19" s="2" t="s">
        <v>39</v>
      </c>
      <c r="M19" s="2">
        <f>DATEDIF(D12,M18,"y")</f>
        <v>0</v>
      </c>
    </row>
    <row r="20" spans="3:13" ht="15" customHeight="1" x14ac:dyDescent="0.2">
      <c r="D20" s="3"/>
      <c r="L20" s="2" t="s">
        <v>40</v>
      </c>
      <c r="M20" s="35">
        <f>EDATE(D12,684)</f>
        <v>20820</v>
      </c>
    </row>
    <row r="21" spans="3:13" ht="14.25" customHeight="1" x14ac:dyDescent="0.2">
      <c r="C21" s="2" t="s">
        <v>3</v>
      </c>
      <c r="D21" s="32"/>
      <c r="L21" s="2" t="s">
        <v>41</v>
      </c>
      <c r="M21" s="35">
        <f>EDATE(D12,685)</f>
        <v>20851</v>
      </c>
    </row>
    <row r="22" spans="3:13" ht="14.25" customHeight="1" x14ac:dyDescent="0.2">
      <c r="D22" s="3"/>
    </row>
    <row r="23" spans="3:13" x14ac:dyDescent="0.2">
      <c r="C23" s="2" t="s">
        <v>2</v>
      </c>
      <c r="D23" s="35">
        <v>41851</v>
      </c>
    </row>
    <row r="24" spans="3:13" ht="13.5" customHeight="1" x14ac:dyDescent="0.2">
      <c r="C24" s="2" t="s">
        <v>14</v>
      </c>
      <c r="D24" s="4">
        <f>IF(D12=0,0,FLOOR(YEARFRAC($D12,D23,1),1))</f>
        <v>0</v>
      </c>
    </row>
    <row r="25" spans="3:13" x14ac:dyDescent="0.2">
      <c r="C25" s="2" t="s">
        <v>15</v>
      </c>
      <c r="D25" s="4">
        <f>FLOOR(YEARFRAC($D12,D18,1),1)</f>
        <v>0</v>
      </c>
    </row>
    <row r="27" spans="3:13" x14ac:dyDescent="0.2">
      <c r="D27" s="2" t="s">
        <v>12</v>
      </c>
      <c r="F27" s="41" t="s">
        <v>13</v>
      </c>
      <c r="G27" s="42"/>
      <c r="H27" s="42"/>
      <c r="I27" s="2" t="s">
        <v>9</v>
      </c>
    </row>
    <row r="28" spans="3:13" x14ac:dyDescent="0.2">
      <c r="C28" s="2" t="s">
        <v>4</v>
      </c>
      <c r="D28" s="5">
        <f>ROUND(50*$D$21,2)</f>
        <v>0</v>
      </c>
      <c r="E28" s="39" t="s">
        <v>8</v>
      </c>
      <c r="G28" s="29"/>
      <c r="H28" s="39" t="s">
        <v>8</v>
      </c>
      <c r="I28" s="6">
        <v>0</v>
      </c>
    </row>
    <row r="29" spans="3:13" x14ac:dyDescent="0.2">
      <c r="C29" s="2" t="s">
        <v>5</v>
      </c>
      <c r="D29" s="5">
        <f>IF($K$16=2,IF($D$24&gt;55,0,IF($D$25&gt;56,ROUND(120*$D$21,2),0)),IF($D$25&gt;56,ROUND(120*$D$21,2),0))</f>
        <v>0</v>
      </c>
      <c r="E29" s="39" t="s">
        <v>8</v>
      </c>
      <c r="G29" s="29"/>
      <c r="H29" s="39" t="s">
        <v>8</v>
      </c>
      <c r="I29" s="6">
        <f>IF(K14=2,0.4,0.5)</f>
        <v>0.5</v>
      </c>
    </row>
    <row r="30" spans="3:13" x14ac:dyDescent="0.2">
      <c r="C30" s="2" t="s">
        <v>10</v>
      </c>
      <c r="D30" s="5">
        <f>IF($K$16=2,IF($D$24&gt;55,0,IF($D$25&gt;56,ROUND(170*$D$21,2),0)),IF($D$25&gt;56,ROUND(170*$D$21,2),0))</f>
        <v>0</v>
      </c>
      <c r="E30" s="39" t="s">
        <v>8</v>
      </c>
      <c r="G30" s="29"/>
      <c r="H30" s="39" t="s">
        <v>8</v>
      </c>
      <c r="I30" s="6">
        <v>1</v>
      </c>
    </row>
    <row r="31" spans="3:13" ht="15" thickBot="1" x14ac:dyDescent="0.25">
      <c r="C31" s="2" t="s">
        <v>27</v>
      </c>
      <c r="D31" s="5">
        <f>IF(K16=2,IF(D24&gt;55,ROUND(290*$D$21,2),IF(D24&gt;51,IF(D25&lt;57,ROUND(120*$D$21,2),0),0)),0)</f>
        <v>0</v>
      </c>
      <c r="E31" s="39" t="s">
        <v>8</v>
      </c>
      <c r="G31" s="30"/>
      <c r="H31" s="39" t="s">
        <v>8</v>
      </c>
      <c r="I31" s="6">
        <f>IF(K14=2,IF(D24&gt;60,0.2,0.4),0.5)</f>
        <v>0.5</v>
      </c>
    </row>
    <row r="32" spans="3:13" x14ac:dyDescent="0.2">
      <c r="C32" s="2" t="s">
        <v>6</v>
      </c>
      <c r="D32" s="11">
        <f>SUM(D28:D31)</f>
        <v>0</v>
      </c>
      <c r="E32" s="40" t="s">
        <v>8</v>
      </c>
      <c r="F32" s="12"/>
      <c r="G32" s="11">
        <f>SUM(G28:G31)</f>
        <v>0</v>
      </c>
      <c r="H32" s="40" t="s">
        <v>8</v>
      </c>
      <c r="I32" s="36" t="str">
        <f>IF(G32=0,"",ROUND((G28*I28+G29*I29+G30*I30+G31*I31)/G32,2))</f>
        <v/>
      </c>
    </row>
    <row r="34" spans="2:16" x14ac:dyDescent="0.2">
      <c r="C34" s="2" t="s">
        <v>31</v>
      </c>
      <c r="D34" s="5"/>
      <c r="G34" s="29">
        <v>0</v>
      </c>
      <c r="H34" s="39" t="s">
        <v>8</v>
      </c>
      <c r="I34" s="6">
        <f>IF(K14=2,0.25,0.35)</f>
        <v>0.35</v>
      </c>
    </row>
    <row r="36" spans="2:16" ht="7.5" customHeight="1" x14ac:dyDescent="0.2">
      <c r="B36" s="13"/>
      <c r="C36" s="14"/>
      <c r="D36" s="14"/>
      <c r="E36" s="14"/>
      <c r="F36" s="14"/>
      <c r="G36" s="15"/>
      <c r="H36" s="16"/>
    </row>
    <row r="37" spans="2:16" ht="15" x14ac:dyDescent="0.25">
      <c r="B37" s="16"/>
      <c r="C37" s="2" t="s">
        <v>42</v>
      </c>
      <c r="G37" s="18"/>
      <c r="H37" s="8" t="str">
        <f>IF(OR(ISBLANK(D18),ISBLANK(D43)),"",IF(D43&lt;=D19,"  Datum moet na datum van ingang liggen",""))</f>
        <v/>
      </c>
    </row>
    <row r="38" spans="2:16" x14ac:dyDescent="0.2">
      <c r="B38" s="16"/>
      <c r="C38" s="2" t="s">
        <v>33</v>
      </c>
      <c r="D38" s="19"/>
      <c r="E38" s="39" t="s">
        <v>8</v>
      </c>
      <c r="F38" s="28">
        <f>IF(K14=2,0.25,0.35)</f>
        <v>0.35</v>
      </c>
      <c r="G38" s="18"/>
      <c r="H38" s="26"/>
      <c r="I38" s="20"/>
      <c r="K38" s="6"/>
      <c r="N38" s="2" t="str">
        <f>IF(D38&gt;0,1906,"")</f>
        <v/>
      </c>
      <c r="O38" s="2" t="str">
        <f>IF(D38&gt;0,D38,"")</f>
        <v/>
      </c>
      <c r="P38" s="2" t="str">
        <f>IF(D38&gt;0,D38,"")</f>
        <v/>
      </c>
    </row>
    <row r="39" spans="2:16" x14ac:dyDescent="0.2">
      <c r="B39" s="16"/>
      <c r="C39" s="2" t="s">
        <v>34</v>
      </c>
      <c r="D39" s="19"/>
      <c r="E39" s="39" t="s">
        <v>8</v>
      </c>
      <c r="F39" s="28">
        <v>0</v>
      </c>
      <c r="G39" s="18"/>
      <c r="H39" s="27"/>
      <c r="I39" s="20"/>
      <c r="K39" s="6"/>
    </row>
    <row r="40" spans="2:16" x14ac:dyDescent="0.2">
      <c r="B40" s="16"/>
      <c r="C40" s="2" t="s">
        <v>44</v>
      </c>
      <c r="D40" s="19"/>
      <c r="E40" s="39" t="s">
        <v>8</v>
      </c>
      <c r="F40" s="28">
        <f>IF(K14=2,0.4,0.5)</f>
        <v>0.5</v>
      </c>
      <c r="G40" s="18"/>
      <c r="H40" s="27"/>
      <c r="I40" s="20"/>
      <c r="K40" s="6"/>
    </row>
    <row r="41" spans="2:16" ht="15" x14ac:dyDescent="0.25">
      <c r="B41" s="16"/>
      <c r="C41" s="2" t="s">
        <v>35</v>
      </c>
      <c r="D41" s="5">
        <f>SUM(D38:D40)</f>
        <v>0</v>
      </c>
      <c r="E41" s="39" t="s">
        <v>8</v>
      </c>
      <c r="F41" s="28" t="str">
        <f>IFERROR(((D38*F38)+(D40*F40))/D41,"")</f>
        <v/>
      </c>
      <c r="G41" s="21" t="s">
        <v>36</v>
      </c>
      <c r="H41" s="22" t="str">
        <f>IF(D41&gt;D21*1659*0.5," Totaal mag niet meer zijn dan 50% van de werktijd","")</f>
        <v/>
      </c>
      <c r="K41" s="6"/>
    </row>
    <row r="42" spans="2:16" ht="15" x14ac:dyDescent="0.25">
      <c r="B42" s="16"/>
      <c r="D42" s="5"/>
      <c r="F42" s="28"/>
      <c r="G42" s="21"/>
      <c r="H42" s="22"/>
      <c r="K42" s="6"/>
    </row>
    <row r="43" spans="2:16" ht="15" x14ac:dyDescent="0.25">
      <c r="B43" s="16"/>
      <c r="C43" s="2" t="s">
        <v>43</v>
      </c>
      <c r="D43" s="17"/>
      <c r="F43" s="28"/>
      <c r="G43" s="21"/>
      <c r="H43" s="22"/>
      <c r="K43" s="6"/>
    </row>
    <row r="44" spans="2:16" ht="8.25" customHeight="1" x14ac:dyDescent="0.2">
      <c r="B44" s="23"/>
      <c r="C44" s="24"/>
      <c r="D44" s="24"/>
      <c r="E44" s="24"/>
      <c r="F44" s="24"/>
      <c r="G44" s="25"/>
      <c r="H44" s="16"/>
    </row>
    <row r="46" spans="2:16" x14ac:dyDescent="0.2">
      <c r="C46" s="2" t="s">
        <v>28</v>
      </c>
    </row>
    <row r="47" spans="2:16" x14ac:dyDescent="0.2">
      <c r="C47" s="2" t="s">
        <v>23</v>
      </c>
    </row>
    <row r="48" spans="2:16" x14ac:dyDescent="0.2">
      <c r="C48" s="2" t="s">
        <v>16</v>
      </c>
    </row>
    <row r="49" spans="3:3" x14ac:dyDescent="0.2">
      <c r="C49" s="2" t="s">
        <v>24</v>
      </c>
    </row>
    <row r="50" spans="3:3" x14ac:dyDescent="0.2">
      <c r="C50" s="2" t="s">
        <v>32</v>
      </c>
    </row>
    <row r="52" spans="3:3" x14ac:dyDescent="0.2">
      <c r="C52" s="2" t="s">
        <v>30</v>
      </c>
    </row>
    <row r="53" spans="3:3" x14ac:dyDescent="0.2">
      <c r="C53" s="2" t="s">
        <v>29</v>
      </c>
    </row>
  </sheetData>
  <sheetProtection password="E784" sheet="1" selectLockedCells="1"/>
  <mergeCells count="4">
    <mergeCell ref="F27:H27"/>
    <mergeCell ref="C1:E1"/>
    <mergeCell ref="D6:G6"/>
    <mergeCell ref="D10:G10"/>
  </mergeCells>
  <conditionalFormatting sqref="D41:D42">
    <cfRule type="expression" dxfId="3" priority="1">
      <formula>D41&gt;(D21*1659*0.5)</formula>
    </cfRule>
  </conditionalFormatting>
  <conditionalFormatting sqref="G28:G31">
    <cfRule type="expression" dxfId="2" priority="2" stopIfTrue="1">
      <formula>(G28&gt;D28)</formula>
    </cfRule>
  </conditionalFormatting>
  <conditionalFormatting sqref="I32">
    <cfRule type="expression" dxfId="1" priority="7">
      <formula>$I$32=0</formula>
    </cfRule>
    <cfRule type="expression" dxfId="0" priority="8">
      <formula>$I$32&gt;0</formula>
    </cfRule>
  </conditionalFormatting>
  <dataValidations count="6">
    <dataValidation type="decimal" allowBlank="1" showInputMessage="1" showErrorMessage="1" error="U voert meer uren in, dan waar u maximaal recht op heeft of geeft een waarde op die geen positief getal is." sqref="G28:G31" xr:uid="{00000000-0002-0000-0000-000000000000}">
      <formula1>0</formula1>
      <formula2>D28</formula2>
    </dataValidation>
    <dataValidation type="whole" allowBlank="1" showInputMessage="1" showErrorMessage="1" error="Werkgeversnummer bestaat maximaal uit 5 cijfers, u heeft meer dan 5 cijfers opgegeven of een teken dat geen cijfer is." sqref="D4" xr:uid="{00000000-0002-0000-0000-000001000000}">
      <formula1>0</formula1>
      <formula2>99999</formula2>
    </dataValidation>
    <dataValidation type="whole" allowBlank="1" showInputMessage="1" showErrorMessage="1" error="Werkgeversnummer bestaat maximaal uit 5 cijfers, u heeft meer dan 5 cijfers opgegeven of een teken dat geen cijfer is." sqref="D8" xr:uid="{00000000-0002-0000-0000-000002000000}">
      <formula1>0</formula1>
      <formula2>999999</formula2>
    </dataValidation>
    <dataValidation type="date" operator="greaterThan" allowBlank="1" showInputMessage="1" showErrorMessage="1" error="Hier dient een datum gevuld te worden." sqref="D12" xr:uid="{00000000-0002-0000-0000-000003000000}">
      <formula1>1</formula1>
    </dataValidation>
    <dataValidation type="date" operator="greaterThan" allowBlank="1" showInputMessage="1" showErrorMessage="1" error="U dient hier een datum op te geven of u heeft een datum opgegeven dat voor 1 augustus 2014 ligt." sqref="D18:D19" xr:uid="{00000000-0002-0000-0000-000004000000}">
      <formula1>41851</formula1>
    </dataValidation>
    <dataValidation type="decimal" allowBlank="1" showInputMessage="1" showErrorMessage="1" sqref="D21" xr:uid="{00000000-0002-0000-0000-000005000000}">
      <formula1>0</formula1>
      <formula2>1.2</formula2>
    </dataValidation>
  </dataValidations>
  <pageMargins left="0.70866141732283472" right="0.70866141732283472" top="0.74803149606299213" bottom="0.74803149606299213" header="0.31496062992125984" footer="0.31496062992125984"/>
  <pageSetup paperSize="9" scale="86" orientation="landscape" blackAndWhite="1"/>
  <headerFooter>
    <oddFooter>&amp;R&amp;T  &amp;D</oddFooter>
  </headerFooter>
  <ignoredErrors>
    <ignoredError sqref="D41" formulaRange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3" name="Drop Down 15">
              <controlPr locked="0" defaultSize="0" autoLine="0" autoPict="0">
                <anchor moveWithCells="1">
                  <from>
                    <xdr:col>3</xdr:col>
                    <xdr:colOff>0</xdr:colOff>
                    <xdr:row>13</xdr:row>
                    <xdr:rowOff>28575</xdr:rowOff>
                  </from>
                  <to>
                    <xdr:col>4</xdr:col>
                    <xdr:colOff>0</xdr:colOff>
                    <xdr:row>14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4" name="Drop Down 16">
              <controlPr locked="0" defaultSize="0" autoLine="0" autoPict="0">
                <anchor moveWithCells="1">
                  <from>
                    <xdr:col>3</xdr:col>
                    <xdr:colOff>0</xdr:colOff>
                    <xdr:row>15</xdr:row>
                    <xdr:rowOff>9525</xdr:rowOff>
                  </from>
                  <to>
                    <xdr:col>3</xdr:col>
                    <xdr:colOff>1905000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3"/>
  <sheetViews>
    <sheetView workbookViewId="0">
      <selection sqref="A1:B3"/>
    </sheetView>
  </sheetViews>
  <sheetFormatPr defaultRowHeight="14.25" x14ac:dyDescent="0.2"/>
  <sheetData>
    <row r="2" spans="1:2" x14ac:dyDescent="0.2">
      <c r="A2" t="s">
        <v>18</v>
      </c>
      <c r="B2" t="s">
        <v>19</v>
      </c>
    </row>
    <row r="3" spans="1:2" x14ac:dyDescent="0.2">
      <c r="A3" t="s">
        <v>17</v>
      </c>
      <c r="B3" t="s">
        <v>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d3522b0-0efc-4981-9279-79eb4d041a05" xsi:nil="true"/>
    <lcf76f155ced4ddcb4097134ff3c332f xmlns="d4360218-832f-4aff-8006-ef80c026c6d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BF9CFCAA46D846B9B722E2CE6CFB9B" ma:contentTypeVersion="15" ma:contentTypeDescription="Een nieuw document maken." ma:contentTypeScope="" ma:versionID="de4df888180b2985386e3a9deab9817e">
  <xsd:schema xmlns:xsd="http://www.w3.org/2001/XMLSchema" xmlns:xs="http://www.w3.org/2001/XMLSchema" xmlns:p="http://schemas.microsoft.com/office/2006/metadata/properties" xmlns:ns2="d4360218-832f-4aff-8006-ef80c026c6d2" xmlns:ns3="6d3522b0-0efc-4981-9279-79eb4d041a05" targetNamespace="http://schemas.microsoft.com/office/2006/metadata/properties" ma:root="true" ma:fieldsID="d9f871a548757d4e2784b9a011288585" ns2:_="" ns3:_="">
    <xsd:import namespace="d4360218-832f-4aff-8006-ef80c026c6d2"/>
    <xsd:import namespace="6d3522b0-0efc-4981-9279-79eb4d041a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360218-832f-4aff-8006-ef80c026c6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d652b291-1539-48c1-b68e-a7cd7716be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522b0-0efc-4981-9279-79eb4d041a0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fb8bd9a-7680-48ff-b375-e3cb842b4274}" ma:internalName="TaxCatchAll" ma:showField="CatchAllData" ma:web="6d3522b0-0efc-4981-9279-79eb4d041a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7C5695-708E-4489-8089-F6DE344EA782}">
  <ds:schemaRefs>
    <ds:schemaRef ds:uri="http://schemas.microsoft.com/office/2006/metadata/properties"/>
    <ds:schemaRef ds:uri="http://schemas.microsoft.com/office/infopath/2007/PartnerControls"/>
    <ds:schemaRef ds:uri="b7d7a484-9eba-4d50-9929-c9c44a97b48c"/>
    <ds:schemaRef ds:uri="3253d3d5-7728-4470-a8ad-dee6923a3a70"/>
  </ds:schemaRefs>
</ds:datastoreItem>
</file>

<file path=customXml/itemProps2.xml><?xml version="1.0" encoding="utf-8"?>
<ds:datastoreItem xmlns:ds="http://schemas.openxmlformats.org/officeDocument/2006/customXml" ds:itemID="{93E33E41-028F-4666-BE65-7A31DBD615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C70962-CEEB-417C-9F29-330D476111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Berekening recht lfpb VO</vt:lpstr>
      <vt:lpstr>Blad2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 Noordhoek</dc:creator>
  <cp:lastModifiedBy>Peter de Vette</cp:lastModifiedBy>
  <cp:lastPrinted>2016-06-20T10:04:18Z</cp:lastPrinted>
  <dcterms:created xsi:type="dcterms:W3CDTF">2015-01-14T15:41:10Z</dcterms:created>
  <dcterms:modified xsi:type="dcterms:W3CDTF">2024-11-20T16:42:41Z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0x010100FBBF9CFCAA46D846B9B722E2CE6CFB9B</vt:lpwstr>
  </property>
  <property fmtid="{D5CDD505-2E9C-101B-9397-08002B2CF9AE}" pid="3" name="Order">
    <vt:r8>181800</vt:r8>
  </property>
</Properties>
</file>